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715" windowHeight="8445" activeTab="1"/>
  </bookViews>
  <sheets>
    <sheet name="CHT fare x-y plot" sheetId="1" r:id="rId1"/>
    <sheet name="FR @ BHX Fare Data" sheetId="2" r:id="rId2"/>
    <sheet name="Data for graph" sheetId="3" r:id="rId3"/>
  </sheets>
  <definedNames/>
  <calcPr fullCalcOnLoad="1"/>
</workbook>
</file>

<file path=xl/sharedStrings.xml><?xml version="1.0" encoding="utf-8"?>
<sst xmlns="http://schemas.openxmlformats.org/spreadsheetml/2006/main" count="55" uniqueCount="31">
  <si>
    <t>Biarritz (BIQ)</t>
  </si>
  <si>
    <t>Billund (BLL)</t>
  </si>
  <si>
    <t>Bratislava (BTS)</t>
  </si>
  <si>
    <t>Dinard (DNR)</t>
  </si>
  <si>
    <t>Dublin (DUB)</t>
  </si>
  <si>
    <t>Gdansk (GDN)</t>
  </si>
  <si>
    <t>Girona (GRO)</t>
  </si>
  <si>
    <t>Marseille (MRS)</t>
  </si>
  <si>
    <t>Stockholm Skavsta (NYO)</t>
  </si>
  <si>
    <t>Olbia (OLB)</t>
  </si>
  <si>
    <t>Porto (OPO)</t>
  </si>
  <si>
    <t>Pisa (PSA)</t>
  </si>
  <si>
    <t>Reus (REU)</t>
  </si>
  <si>
    <t>Rzeszow (RZE)</t>
  </si>
  <si>
    <t>Shannon (SNN)</t>
  </si>
  <si>
    <t>Trapani (TPS)</t>
  </si>
  <si>
    <t>Oslo Torp (TRF)</t>
  </si>
  <si>
    <t>Trieste (TRS)</t>
  </si>
  <si>
    <t>Perpignan (PGF)</t>
  </si>
  <si>
    <t>Poitiers (PIS)</t>
  </si>
  <si>
    <t>Notes:</t>
  </si>
  <si>
    <t>o  Coming in October: Alicante, Derry, Frankfurt Hahn, Fuerteventura, Katowice, Kaunas, Krakow, Malaga, Murcia, Palma, Prague</t>
  </si>
  <si>
    <t>Taxes</t>
  </si>
  <si>
    <t>Average</t>
  </si>
  <si>
    <t>km</t>
  </si>
  <si>
    <t>Source: Ryanair website on Thursday 3rd July</t>
  </si>
  <si>
    <t>Ryanair flights from Birmingham (one-way fares including taxes)</t>
  </si>
  <si>
    <t>Average all routes</t>
  </si>
  <si>
    <t>Bologna Forli (FRL)</t>
  </si>
  <si>
    <t>Bydgoszcz (BZG)</t>
  </si>
  <si>
    <t>p/km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</si>
</sst>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&quot;£&quot;#,##0"/>
  </numFmts>
  <fonts count="13">
    <font>
      <sz val="10"/>
      <name val="Verdana"/>
      <family val="0"/>
    </font>
    <font>
      <sz val="8"/>
      <name val="Verdana"/>
      <family val="0"/>
    </font>
    <font>
      <b/>
      <sz val="10"/>
      <name val="Verdana"/>
      <family val="2"/>
    </font>
    <font>
      <b/>
      <sz val="18"/>
      <name val="Verdana"/>
      <family val="2"/>
    </font>
    <font>
      <sz val="8"/>
      <color indexed="8"/>
      <name val="Verdana"/>
      <family val="2"/>
    </font>
    <font>
      <b/>
      <sz val="8"/>
      <name val="Verdana"/>
      <family val="2"/>
    </font>
    <font>
      <b/>
      <sz val="8"/>
      <color indexed="8"/>
      <name val="Verdana"/>
      <family val="2"/>
    </font>
    <font>
      <b/>
      <sz val="8"/>
      <color indexed="9"/>
      <name val="Verdana"/>
      <family val="2"/>
    </font>
    <font>
      <b/>
      <sz val="24"/>
      <name val="Verdana"/>
      <family val="2"/>
    </font>
    <font>
      <b/>
      <sz val="12"/>
      <name val="Verdana"/>
      <family val="2"/>
    </font>
    <font>
      <sz val="10.75"/>
      <name val="Verdana"/>
      <family val="0"/>
    </font>
    <font>
      <b/>
      <sz val="10.75"/>
      <name val="Verdana"/>
      <family val="2"/>
    </font>
    <font>
      <b/>
      <sz val="10"/>
      <color indexed="8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2" borderId="0" xfId="0" applyFont="1" applyFill="1" applyAlignment="1">
      <alignment/>
    </xf>
    <xf numFmtId="16" fontId="5" fillId="2" borderId="0" xfId="0" applyNumberFormat="1" applyFont="1" applyFill="1" applyAlignment="1">
      <alignment/>
    </xf>
    <xf numFmtId="164" fontId="1" fillId="3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left" vertical="center"/>
    </xf>
    <xf numFmtId="164" fontId="3" fillId="0" borderId="0" xfId="0" applyNumberFormat="1" applyFont="1" applyAlignment="1">
      <alignment horizontal="right"/>
    </xf>
    <xf numFmtId="164" fontId="5" fillId="2" borderId="0" xfId="0" applyNumberFormat="1" applyFont="1" applyFill="1" applyAlignment="1">
      <alignment horizontal="right"/>
    </xf>
    <xf numFmtId="164" fontId="7" fillId="4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" fontId="5" fillId="2" borderId="0" xfId="0" applyNumberFormat="1" applyFont="1" applyFill="1" applyAlignment="1">
      <alignment horizontal="right"/>
    </xf>
    <xf numFmtId="164" fontId="1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164" fontId="7" fillId="5" borderId="0" xfId="0" applyNumberFormat="1" applyFont="1" applyFill="1" applyBorder="1" applyAlignment="1">
      <alignment horizontal="right" vertical="center"/>
    </xf>
    <xf numFmtId="0" fontId="7" fillId="5" borderId="0" xfId="0" applyFont="1" applyFill="1" applyBorder="1" applyAlignment="1">
      <alignment horizontal="left" vertical="center"/>
    </xf>
    <xf numFmtId="164" fontId="7" fillId="5" borderId="0" xfId="0" applyNumberFormat="1" applyFont="1" applyFill="1" applyAlignment="1">
      <alignment/>
    </xf>
    <xf numFmtId="164" fontId="7" fillId="5" borderId="0" xfId="0" applyNumberFormat="1" applyFont="1" applyFill="1" applyAlignment="1">
      <alignment horizontal="right"/>
    </xf>
    <xf numFmtId="0" fontId="1" fillId="0" borderId="0" xfId="0" applyFont="1" applyAlignment="1">
      <alignment horizontal="right"/>
    </xf>
    <xf numFmtId="0" fontId="7" fillId="5" borderId="0" xfId="0" applyFont="1" applyFill="1" applyAlignment="1">
      <alignment horizontal="right"/>
    </xf>
    <xf numFmtId="0" fontId="7" fillId="5" borderId="0" xfId="0" applyFont="1" applyFill="1" applyAlignment="1">
      <alignment/>
    </xf>
    <xf numFmtId="4" fontId="1" fillId="0" borderId="0" xfId="0" applyNumberFormat="1" applyFont="1" applyAlignment="1">
      <alignment/>
    </xf>
    <xf numFmtId="16" fontId="1" fillId="0" borderId="0" xfId="0" applyNumberFormat="1" applyFont="1" applyAlignment="1">
      <alignment horizontal="right"/>
    </xf>
    <xf numFmtId="0" fontId="4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Verdana"/>
                <a:ea typeface="Verdana"/>
                <a:cs typeface="Verdana"/>
              </a:rPr>
              <a:t>Ryanair "average" one-way fares from BHX
</a:t>
            </a:r>
            <a:r>
              <a:rPr lang="en-US" cap="none" sz="1800" b="1" i="0" u="none" baseline="0">
                <a:latin typeface="Verdana"/>
                <a:ea typeface="Verdana"/>
                <a:cs typeface="Verdana"/>
              </a:rPr>
              <a:t>Sector length (km) v "average" fare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'Data for graph'!$C$3</c:f>
              <c:strCache>
                <c:ptCount val="1"/>
                <c:pt idx="0">
                  <c:v>Average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3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for graph'!$B$4:$B$25</c:f>
              <c:numCache>
                <c:ptCount val="22"/>
                <c:pt idx="0">
                  <c:v>1955</c:v>
                </c:pt>
                <c:pt idx="1">
                  <c:v>1664</c:v>
                </c:pt>
                <c:pt idx="2">
                  <c:v>1540</c:v>
                </c:pt>
                <c:pt idx="3">
                  <c:v>1423</c:v>
                </c:pt>
                <c:pt idx="4">
                  <c:v>1368</c:v>
                </c:pt>
                <c:pt idx="5">
                  <c:v>1359</c:v>
                </c:pt>
                <c:pt idx="6">
                  <c:v>1352</c:v>
                </c:pt>
                <c:pt idx="7">
                  <c:v>1351</c:v>
                </c:pt>
                <c:pt idx="8">
                  <c:v>1324</c:v>
                </c:pt>
                <c:pt idx="9">
                  <c:v>1324</c:v>
                </c:pt>
                <c:pt idx="10">
                  <c:v>1322</c:v>
                </c:pt>
                <c:pt idx="11">
                  <c:v>1275</c:v>
                </c:pt>
                <c:pt idx="12">
                  <c:v>1220</c:v>
                </c:pt>
                <c:pt idx="13">
                  <c:v>1133</c:v>
                </c:pt>
                <c:pt idx="14">
                  <c:v>1127</c:v>
                </c:pt>
                <c:pt idx="15">
                  <c:v>1056</c:v>
                </c:pt>
                <c:pt idx="16">
                  <c:v>998</c:v>
                </c:pt>
                <c:pt idx="17">
                  <c:v>797</c:v>
                </c:pt>
                <c:pt idx="18">
                  <c:v>668</c:v>
                </c:pt>
                <c:pt idx="19">
                  <c:v>485</c:v>
                </c:pt>
                <c:pt idx="20">
                  <c:v>430</c:v>
                </c:pt>
                <c:pt idx="21">
                  <c:v>320</c:v>
                </c:pt>
              </c:numCache>
            </c:numRef>
          </c:xVal>
          <c:yVal>
            <c:numRef>
              <c:f>'Data for graph'!$C$4:$C$25</c:f>
              <c:numCache>
                <c:ptCount val="22"/>
                <c:pt idx="0">
                  <c:v>54.7</c:v>
                </c:pt>
                <c:pt idx="1">
                  <c:v>55.7</c:v>
                </c:pt>
                <c:pt idx="2">
                  <c:v>33.56</c:v>
                </c:pt>
                <c:pt idx="3">
                  <c:v>60.842857142857135</c:v>
                </c:pt>
                <c:pt idx="4">
                  <c:v>39.30200000000001</c:v>
                </c:pt>
                <c:pt idx="5">
                  <c:v>46.629</c:v>
                </c:pt>
                <c:pt idx="6">
                  <c:v>55.5</c:v>
                </c:pt>
                <c:pt idx="7">
                  <c:v>64.98571428571428</c:v>
                </c:pt>
                <c:pt idx="8">
                  <c:v>50.075</c:v>
                </c:pt>
                <c:pt idx="9">
                  <c:v>52.702</c:v>
                </c:pt>
                <c:pt idx="10">
                  <c:v>69.7</c:v>
                </c:pt>
                <c:pt idx="11">
                  <c:v>57.7</c:v>
                </c:pt>
                <c:pt idx="12">
                  <c:v>51.97571428571428</c:v>
                </c:pt>
                <c:pt idx="13">
                  <c:v>26.416000000000004</c:v>
                </c:pt>
                <c:pt idx="14">
                  <c:v>31.91857142857143</c:v>
                </c:pt>
                <c:pt idx="15">
                  <c:v>22.58</c:v>
                </c:pt>
                <c:pt idx="16">
                  <c:v>34.275714285714294</c:v>
                </c:pt>
                <c:pt idx="17">
                  <c:v>56.417142857142856</c:v>
                </c:pt>
                <c:pt idx="18">
                  <c:v>42.03</c:v>
                </c:pt>
                <c:pt idx="19">
                  <c:v>23.252857142857145</c:v>
                </c:pt>
                <c:pt idx="20">
                  <c:v>24.68428571428571</c:v>
                </c:pt>
                <c:pt idx="21">
                  <c:v>26.64294117647059</c:v>
                </c:pt>
              </c:numCache>
            </c:numRef>
          </c:yVal>
          <c:smooth val="0"/>
        </c:ser>
        <c:axId val="32514546"/>
        <c:axId val="24195459"/>
      </c:scatterChart>
      <c:valAx>
        <c:axId val="32514546"/>
        <c:scaling>
          <c:orientation val="minMax"/>
          <c:max val="200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Verdana"/>
                <a:ea typeface="Verdana"/>
                <a:cs typeface="Verdana"/>
              </a:defRPr>
            </a:pPr>
          </a:p>
        </c:txPr>
        <c:crossAx val="24195459"/>
        <c:crosses val="autoZero"/>
        <c:crossBetween val="midCat"/>
        <c:dispUnits/>
        <c:majorUnit val="200"/>
      </c:valAx>
      <c:valAx>
        <c:axId val="2419545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&quot;£&quot;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200" b="1" i="0" u="none" baseline="0">
                <a:latin typeface="Verdana"/>
                <a:ea typeface="Verdana"/>
                <a:cs typeface="Verdana"/>
              </a:defRPr>
            </a:pPr>
          </a:p>
        </c:txPr>
        <c:crossAx val="3251454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7"/>
  </sheetViews>
  <pageMargins left="0.3937007874015748" right="0.3937007874015748" top="0.3937007874015748" bottom="0.3937007874015748" header="0.5118110236220472" footer="0.5118110236220472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0.37725</cdr:x>
      <cdr:y>0.3935</cdr:y>
    </cdr:from>
    <cdr:to>
      <cdr:x>0.4205</cdr:x>
      <cdr:y>0.42425</cdr:y>
    </cdr:to>
    <cdr:sp>
      <cdr:nvSpPr>
        <cdr:cNvPr id="1" name="TextBox 1"/>
        <cdr:cNvSpPr txBox="1">
          <a:spLocks noChangeArrowheads="1"/>
        </cdr:cNvSpPr>
      </cdr:nvSpPr>
      <cdr:spPr>
        <a:xfrm>
          <a:off x="3724275" y="2686050"/>
          <a:ext cx="4286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1" i="0" u="none" baseline="0">
              <a:latin typeface="Verdana"/>
              <a:ea typeface="Verdana"/>
              <a:cs typeface="Verdana"/>
            </a:rPr>
            <a:t>BLL</a:t>
          </a:r>
        </a:p>
      </cdr:txBody>
    </cdr:sp>
  </cdr:relSizeAnchor>
  <cdr:relSizeAnchor xmlns:cdr="http://schemas.openxmlformats.org/drawingml/2006/chartDrawing">
    <cdr:from>
      <cdr:x>0.8155</cdr:x>
      <cdr:y>0.425</cdr:y>
    </cdr:from>
    <cdr:to>
      <cdr:x>0.85875</cdr:x>
      <cdr:y>0.45575</cdr:y>
    </cdr:to>
    <cdr:sp>
      <cdr:nvSpPr>
        <cdr:cNvPr id="2" name="TextBox 2"/>
        <cdr:cNvSpPr txBox="1">
          <a:spLocks noChangeArrowheads="1"/>
        </cdr:cNvSpPr>
      </cdr:nvSpPr>
      <cdr:spPr>
        <a:xfrm>
          <a:off x="8067675" y="2895600"/>
          <a:ext cx="4286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1" i="0" u="none" baseline="0">
              <a:latin typeface="Verdana"/>
              <a:ea typeface="Verdana"/>
              <a:cs typeface="Verdana"/>
            </a:rPr>
            <a:t>RZE</a:t>
          </a:r>
        </a:p>
      </cdr:txBody>
    </cdr:sp>
  </cdr:relSizeAnchor>
  <cdr:relSizeAnchor xmlns:cdr="http://schemas.openxmlformats.org/drawingml/2006/chartDrawing">
    <cdr:from>
      <cdr:x>0.91625</cdr:x>
      <cdr:y>0.43775</cdr:y>
    </cdr:from>
    <cdr:to>
      <cdr:x>0.9605</cdr:x>
      <cdr:y>0.4685</cdr:y>
    </cdr:to>
    <cdr:sp>
      <cdr:nvSpPr>
        <cdr:cNvPr id="3" name="TextBox 3"/>
        <cdr:cNvSpPr txBox="1">
          <a:spLocks noChangeArrowheads="1"/>
        </cdr:cNvSpPr>
      </cdr:nvSpPr>
      <cdr:spPr>
        <a:xfrm>
          <a:off x="9058275" y="2981325"/>
          <a:ext cx="4381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1" i="0" u="none" baseline="0">
              <a:latin typeface="Verdana"/>
              <a:ea typeface="Verdana"/>
              <a:cs typeface="Verdana"/>
            </a:rPr>
            <a:t>TPS
TPS</a:t>
          </a:r>
        </a:p>
      </cdr:txBody>
    </cdr:sp>
  </cdr:relSizeAnchor>
  <cdr:relSizeAnchor xmlns:cdr="http://schemas.openxmlformats.org/drawingml/2006/chartDrawing">
    <cdr:from>
      <cdr:x>0.5775</cdr:x>
      <cdr:y>0.60875</cdr:y>
    </cdr:from>
    <cdr:to>
      <cdr:x>0.61975</cdr:x>
      <cdr:y>0.6395</cdr:y>
    </cdr:to>
    <cdr:sp>
      <cdr:nvSpPr>
        <cdr:cNvPr id="4" name="TextBox 4"/>
        <cdr:cNvSpPr txBox="1">
          <a:spLocks noChangeArrowheads="1"/>
        </cdr:cNvSpPr>
      </cdr:nvSpPr>
      <cdr:spPr>
        <a:xfrm>
          <a:off x="5715000" y="4152900"/>
          <a:ext cx="419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1" i="0" u="none" baseline="0">
              <a:latin typeface="Verdana"/>
              <a:ea typeface="Verdana"/>
              <a:cs typeface="Verdana"/>
            </a:rPr>
            <a:t>MRS</a:t>
          </a:r>
        </a:p>
      </cdr:txBody>
    </cdr:sp>
  </cdr:relSizeAnchor>
  <cdr:relSizeAnchor xmlns:cdr="http://schemas.openxmlformats.org/drawingml/2006/chartDrawing">
    <cdr:from>
      <cdr:x>0.581</cdr:x>
      <cdr:y>0.6725</cdr:y>
    </cdr:from>
    <cdr:to>
      <cdr:x>0.6235</cdr:x>
      <cdr:y>0.704</cdr:y>
    </cdr:to>
    <cdr:sp>
      <cdr:nvSpPr>
        <cdr:cNvPr id="5" name="TextBox 5"/>
        <cdr:cNvSpPr txBox="1">
          <a:spLocks noChangeArrowheads="1"/>
        </cdr:cNvSpPr>
      </cdr:nvSpPr>
      <cdr:spPr>
        <a:xfrm>
          <a:off x="5743575" y="4591050"/>
          <a:ext cx="4191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1" i="0" u="none" baseline="0">
              <a:latin typeface="Verdana"/>
              <a:ea typeface="Verdana"/>
              <a:cs typeface="Verdana"/>
            </a:rPr>
            <a:t>PGF</a:t>
          </a:r>
        </a:p>
      </cdr:txBody>
    </cdr:sp>
  </cdr:relSizeAnchor>
  <cdr:relSizeAnchor xmlns:cdr="http://schemas.openxmlformats.org/drawingml/2006/chartDrawing">
    <cdr:from>
      <cdr:x>0.49275</cdr:x>
      <cdr:y>0.704</cdr:y>
    </cdr:from>
    <cdr:to>
      <cdr:x>0.536</cdr:x>
      <cdr:y>0.7355</cdr:y>
    </cdr:to>
    <cdr:sp>
      <cdr:nvSpPr>
        <cdr:cNvPr id="6" name="TextBox 6"/>
        <cdr:cNvSpPr txBox="1">
          <a:spLocks noChangeArrowheads="1"/>
        </cdr:cNvSpPr>
      </cdr:nvSpPr>
      <cdr:spPr>
        <a:xfrm>
          <a:off x="4867275" y="4800600"/>
          <a:ext cx="4286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1" i="0" u="none" baseline="0">
              <a:latin typeface="Verdana"/>
              <a:ea typeface="Verdana"/>
              <a:cs typeface="Verdana"/>
            </a:rPr>
            <a:t>TRF</a:t>
          </a:r>
        </a:p>
      </cdr:txBody>
    </cdr:sp>
  </cdr:relSizeAnchor>
  <cdr:relSizeAnchor xmlns:cdr="http://schemas.openxmlformats.org/drawingml/2006/chartDrawing">
    <cdr:from>
      <cdr:x>0.4585</cdr:x>
      <cdr:y>0.5885</cdr:y>
    </cdr:from>
    <cdr:to>
      <cdr:x>0.50175</cdr:x>
      <cdr:y>0.61925</cdr:y>
    </cdr:to>
    <cdr:sp>
      <cdr:nvSpPr>
        <cdr:cNvPr id="7" name="TextBox 7"/>
        <cdr:cNvSpPr txBox="1">
          <a:spLocks noChangeArrowheads="1"/>
        </cdr:cNvSpPr>
      </cdr:nvSpPr>
      <cdr:spPr>
        <a:xfrm>
          <a:off x="4533900" y="4010025"/>
          <a:ext cx="4286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1" i="0" u="none" baseline="0">
              <a:latin typeface="Verdana"/>
              <a:ea typeface="Verdana"/>
              <a:cs typeface="Verdana"/>
            </a:rPr>
            <a:t>BIQ</a:t>
          </a:r>
        </a:p>
      </cdr:txBody>
    </cdr:sp>
  </cdr:relSizeAnchor>
  <cdr:relSizeAnchor xmlns:cdr="http://schemas.openxmlformats.org/drawingml/2006/chartDrawing">
    <cdr:from>
      <cdr:x>0.31325</cdr:x>
      <cdr:y>0.51275</cdr:y>
    </cdr:from>
    <cdr:to>
      <cdr:x>0.3565</cdr:x>
      <cdr:y>0.54425</cdr:y>
    </cdr:to>
    <cdr:sp>
      <cdr:nvSpPr>
        <cdr:cNvPr id="8" name="TextBox 8"/>
        <cdr:cNvSpPr txBox="1">
          <a:spLocks noChangeArrowheads="1"/>
        </cdr:cNvSpPr>
      </cdr:nvSpPr>
      <cdr:spPr>
        <a:xfrm>
          <a:off x="3095625" y="3495675"/>
          <a:ext cx="4286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1" i="0" u="none" baseline="0">
              <a:latin typeface="Verdana"/>
              <a:ea typeface="Verdana"/>
              <a:cs typeface="Verdana"/>
            </a:rPr>
            <a:t>PIS</a:t>
          </a:r>
        </a:p>
      </cdr:txBody>
    </cdr:sp>
  </cdr:relSizeAnchor>
  <cdr:relSizeAnchor xmlns:cdr="http://schemas.openxmlformats.org/drawingml/2006/chartDrawing">
    <cdr:from>
      <cdr:x>0.289</cdr:x>
      <cdr:y>0.704</cdr:y>
    </cdr:from>
    <cdr:to>
      <cdr:x>0.33225</cdr:x>
      <cdr:y>0.7355</cdr:y>
    </cdr:to>
    <cdr:sp>
      <cdr:nvSpPr>
        <cdr:cNvPr id="9" name="TextBox 9"/>
        <cdr:cNvSpPr txBox="1">
          <a:spLocks noChangeArrowheads="1"/>
        </cdr:cNvSpPr>
      </cdr:nvSpPr>
      <cdr:spPr>
        <a:xfrm>
          <a:off x="2857500" y="4800600"/>
          <a:ext cx="4286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1" i="0" u="none" baseline="0">
              <a:latin typeface="Verdana"/>
              <a:ea typeface="Verdana"/>
              <a:cs typeface="Verdana"/>
            </a:rPr>
            <a:t>SNN</a:t>
          </a:r>
        </a:p>
      </cdr:txBody>
    </cdr:sp>
  </cdr:relSizeAnchor>
  <cdr:relSizeAnchor xmlns:cdr="http://schemas.openxmlformats.org/drawingml/2006/chartDrawing">
    <cdr:from>
      <cdr:x>0.21325</cdr:x>
      <cdr:y>0.713</cdr:y>
    </cdr:from>
    <cdr:to>
      <cdr:x>0.2565</cdr:x>
      <cdr:y>0.7445</cdr:y>
    </cdr:to>
    <cdr:sp>
      <cdr:nvSpPr>
        <cdr:cNvPr id="10" name="TextBox 10"/>
        <cdr:cNvSpPr txBox="1">
          <a:spLocks noChangeArrowheads="1"/>
        </cdr:cNvSpPr>
      </cdr:nvSpPr>
      <cdr:spPr>
        <a:xfrm>
          <a:off x="2105025" y="4867275"/>
          <a:ext cx="4286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1" i="0" u="none" baseline="0">
              <a:latin typeface="Verdana"/>
              <a:ea typeface="Verdana"/>
              <a:cs typeface="Verdana"/>
            </a:rPr>
            <a:t>DNR</a:t>
          </a:r>
        </a:p>
      </cdr:txBody>
    </cdr:sp>
  </cdr:relSizeAnchor>
  <cdr:relSizeAnchor xmlns:cdr="http://schemas.openxmlformats.org/drawingml/2006/chartDrawing">
    <cdr:from>
      <cdr:x>0.16</cdr:x>
      <cdr:y>0.6725</cdr:y>
    </cdr:from>
    <cdr:to>
      <cdr:x>0.20325</cdr:x>
      <cdr:y>0.704</cdr:y>
    </cdr:to>
    <cdr:sp>
      <cdr:nvSpPr>
        <cdr:cNvPr id="11" name="TextBox 11"/>
        <cdr:cNvSpPr txBox="1">
          <a:spLocks noChangeArrowheads="1"/>
        </cdr:cNvSpPr>
      </cdr:nvSpPr>
      <cdr:spPr>
        <a:xfrm>
          <a:off x="1581150" y="4591050"/>
          <a:ext cx="4286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1" i="0" u="none" baseline="0">
              <a:latin typeface="Verdana"/>
              <a:ea typeface="Verdana"/>
              <a:cs typeface="Verdana"/>
            </a:rPr>
            <a:t>DUB</a:t>
          </a:r>
        </a:p>
      </cdr:txBody>
    </cdr:sp>
  </cdr:relSizeAnchor>
  <cdr:relSizeAnchor xmlns:cdr="http://schemas.openxmlformats.org/drawingml/2006/chartDrawing">
    <cdr:from>
      <cdr:x>0.664</cdr:x>
      <cdr:y>0.43775</cdr:y>
    </cdr:from>
    <cdr:to>
      <cdr:x>0.70825</cdr:x>
      <cdr:y>0.4685</cdr:y>
    </cdr:to>
    <cdr:sp>
      <cdr:nvSpPr>
        <cdr:cNvPr id="12" name="TextBox 13"/>
        <cdr:cNvSpPr txBox="1">
          <a:spLocks noChangeArrowheads="1"/>
        </cdr:cNvSpPr>
      </cdr:nvSpPr>
      <cdr:spPr>
        <a:xfrm>
          <a:off x="6562725" y="2981325"/>
          <a:ext cx="4381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1" i="0" u="none" baseline="0">
              <a:latin typeface="Verdana"/>
              <a:ea typeface="Verdana"/>
              <a:cs typeface="Verdana"/>
            </a:rPr>
            <a:t>TRS</a:t>
          </a:r>
        </a:p>
      </cdr:txBody>
    </cdr:sp>
  </cdr:relSizeAnchor>
  <cdr:relSizeAnchor xmlns:cdr="http://schemas.openxmlformats.org/drawingml/2006/chartDrawing">
    <cdr:from>
      <cdr:x>0.61975</cdr:x>
      <cdr:y>0.4685</cdr:y>
    </cdr:from>
    <cdr:to>
      <cdr:x>0.664</cdr:x>
      <cdr:y>0.5</cdr:y>
    </cdr:to>
    <cdr:sp>
      <cdr:nvSpPr>
        <cdr:cNvPr id="13" name="TextBox 14"/>
        <cdr:cNvSpPr txBox="1">
          <a:spLocks noChangeArrowheads="1"/>
        </cdr:cNvSpPr>
      </cdr:nvSpPr>
      <cdr:spPr>
        <a:xfrm>
          <a:off x="6124575" y="3190875"/>
          <a:ext cx="4381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1" i="0" u="none" baseline="0">
              <a:latin typeface="Verdana"/>
              <a:ea typeface="Verdana"/>
              <a:cs typeface="Verdana"/>
            </a:rPr>
            <a:t>PSA</a:t>
          </a:r>
        </a:p>
      </cdr:txBody>
    </cdr:sp>
  </cdr:relSizeAnchor>
  <cdr:relSizeAnchor xmlns:cdr="http://schemas.openxmlformats.org/drawingml/2006/chartDrawing">
    <cdr:from>
      <cdr:x>0.6765</cdr:x>
      <cdr:y>0.3935</cdr:y>
    </cdr:from>
    <cdr:to>
      <cdr:x>0.72075</cdr:x>
      <cdr:y>0.42425</cdr:y>
    </cdr:to>
    <cdr:sp>
      <cdr:nvSpPr>
        <cdr:cNvPr id="14" name="TextBox 15"/>
        <cdr:cNvSpPr txBox="1">
          <a:spLocks noChangeArrowheads="1"/>
        </cdr:cNvSpPr>
      </cdr:nvSpPr>
      <cdr:spPr>
        <a:xfrm>
          <a:off x="6686550" y="2686050"/>
          <a:ext cx="4381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1" i="0" u="none" baseline="0">
              <a:latin typeface="Verdana"/>
              <a:ea typeface="Verdana"/>
              <a:cs typeface="Verdana"/>
            </a:rPr>
            <a:t>OPO</a:t>
          </a:r>
        </a:p>
      </cdr:txBody>
    </cdr:sp>
  </cdr:relSizeAnchor>
  <cdr:relSizeAnchor xmlns:cdr="http://schemas.openxmlformats.org/drawingml/2006/chartDrawing">
    <cdr:from>
      <cdr:x>0.56475</cdr:x>
      <cdr:y>0.425</cdr:y>
    </cdr:from>
    <cdr:to>
      <cdr:x>0.608</cdr:x>
      <cdr:y>0.45575</cdr:y>
    </cdr:to>
    <cdr:sp>
      <cdr:nvSpPr>
        <cdr:cNvPr id="15" name="TextBox 16"/>
        <cdr:cNvSpPr txBox="1">
          <a:spLocks noChangeArrowheads="1"/>
        </cdr:cNvSpPr>
      </cdr:nvSpPr>
      <cdr:spPr>
        <a:xfrm>
          <a:off x="5581650" y="2895600"/>
          <a:ext cx="4286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1" i="0" u="none" baseline="0">
              <a:latin typeface="Verdana"/>
              <a:ea typeface="Verdana"/>
              <a:cs typeface="Verdana"/>
            </a:rPr>
            <a:t>GRO</a:t>
          </a:r>
        </a:p>
      </cdr:txBody>
    </cdr:sp>
  </cdr:relSizeAnchor>
  <cdr:relSizeAnchor xmlns:cdr="http://schemas.openxmlformats.org/drawingml/2006/chartDrawing">
    <cdr:from>
      <cdr:x>0.581</cdr:x>
      <cdr:y>0.3785</cdr:y>
    </cdr:from>
    <cdr:to>
      <cdr:x>0.62425</cdr:x>
      <cdr:y>0.41</cdr:y>
    </cdr:to>
    <cdr:sp>
      <cdr:nvSpPr>
        <cdr:cNvPr id="16" name="TextBox 17"/>
        <cdr:cNvSpPr txBox="1">
          <a:spLocks noChangeArrowheads="1"/>
        </cdr:cNvSpPr>
      </cdr:nvSpPr>
      <cdr:spPr>
        <a:xfrm>
          <a:off x="5743575" y="2581275"/>
          <a:ext cx="4286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1" i="0" u="none" baseline="0">
              <a:latin typeface="Verdana"/>
              <a:ea typeface="Verdana"/>
              <a:cs typeface="Verdana"/>
            </a:rPr>
            <a:t>REU</a:t>
          </a:r>
        </a:p>
      </cdr:txBody>
    </cdr:sp>
  </cdr:relSizeAnchor>
  <cdr:relSizeAnchor xmlns:cdr="http://schemas.openxmlformats.org/drawingml/2006/chartDrawing">
    <cdr:from>
      <cdr:x>0.70825</cdr:x>
      <cdr:y>0.32375</cdr:y>
    </cdr:from>
    <cdr:to>
      <cdr:x>0.75225</cdr:x>
      <cdr:y>0.3545</cdr:y>
    </cdr:to>
    <cdr:sp>
      <cdr:nvSpPr>
        <cdr:cNvPr id="17" name="TextBox 18"/>
        <cdr:cNvSpPr txBox="1">
          <a:spLocks noChangeArrowheads="1"/>
        </cdr:cNvSpPr>
      </cdr:nvSpPr>
      <cdr:spPr>
        <a:xfrm>
          <a:off x="7000875" y="2209800"/>
          <a:ext cx="4381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1" i="0" u="none" baseline="0">
              <a:latin typeface="Verdana"/>
              <a:ea typeface="Verdana"/>
              <a:cs typeface="Verdana"/>
            </a:rPr>
            <a:t>BTS</a:t>
          </a:r>
        </a:p>
      </cdr:txBody>
    </cdr:sp>
  </cdr:relSizeAnchor>
  <cdr:relSizeAnchor xmlns:cdr="http://schemas.openxmlformats.org/drawingml/2006/chartDrawing">
    <cdr:from>
      <cdr:x>0.61975</cdr:x>
      <cdr:y>0.30725</cdr:y>
    </cdr:from>
    <cdr:to>
      <cdr:x>0.664</cdr:x>
      <cdr:y>0.338</cdr:y>
    </cdr:to>
    <cdr:sp>
      <cdr:nvSpPr>
        <cdr:cNvPr id="18" name="TextBox 19"/>
        <cdr:cNvSpPr txBox="1">
          <a:spLocks noChangeArrowheads="1"/>
        </cdr:cNvSpPr>
      </cdr:nvSpPr>
      <cdr:spPr>
        <a:xfrm>
          <a:off x="6124575" y="2095500"/>
          <a:ext cx="4381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1" i="0" u="none" baseline="0">
              <a:latin typeface="Verdana"/>
              <a:ea typeface="Verdana"/>
              <a:cs typeface="Verdana"/>
            </a:rPr>
            <a:t>GDN</a:t>
          </a:r>
        </a:p>
      </cdr:txBody>
    </cdr:sp>
  </cdr:relSizeAnchor>
  <cdr:relSizeAnchor xmlns:cdr="http://schemas.openxmlformats.org/drawingml/2006/chartDrawing">
    <cdr:from>
      <cdr:x>0.608</cdr:x>
      <cdr:y>0.2405</cdr:y>
    </cdr:from>
    <cdr:to>
      <cdr:x>0.65225</cdr:x>
      <cdr:y>0.272</cdr:y>
    </cdr:to>
    <cdr:sp>
      <cdr:nvSpPr>
        <cdr:cNvPr id="19" name="TextBox 20"/>
        <cdr:cNvSpPr txBox="1">
          <a:spLocks noChangeArrowheads="1"/>
        </cdr:cNvSpPr>
      </cdr:nvSpPr>
      <cdr:spPr>
        <a:xfrm>
          <a:off x="6010275" y="1638300"/>
          <a:ext cx="4381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1" i="0" u="none" baseline="0">
              <a:latin typeface="Verdana"/>
              <a:ea typeface="Verdana"/>
              <a:cs typeface="Verdana"/>
            </a:rPr>
            <a:t>BZG</a:t>
          </a:r>
        </a:p>
      </cdr:txBody>
    </cdr:sp>
  </cdr:relSizeAnchor>
  <cdr:relSizeAnchor xmlns:cdr="http://schemas.openxmlformats.org/drawingml/2006/chartDrawing">
    <cdr:from>
      <cdr:x>0.68475</cdr:x>
      <cdr:y>0.5</cdr:y>
    </cdr:from>
    <cdr:to>
      <cdr:x>0.728</cdr:x>
      <cdr:y>0.53075</cdr:y>
    </cdr:to>
    <cdr:sp>
      <cdr:nvSpPr>
        <cdr:cNvPr id="20" name="TextBox 21"/>
        <cdr:cNvSpPr txBox="1">
          <a:spLocks noChangeArrowheads="1"/>
        </cdr:cNvSpPr>
      </cdr:nvSpPr>
      <cdr:spPr>
        <a:xfrm>
          <a:off x="6772275" y="3409950"/>
          <a:ext cx="4286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1" i="0" u="none" baseline="0">
              <a:latin typeface="Verdana"/>
              <a:ea typeface="Verdana"/>
              <a:cs typeface="Verdana"/>
            </a:rPr>
            <a:t>NYO</a:t>
          </a:r>
        </a:p>
      </cdr:txBody>
    </cdr:sp>
  </cdr:relSizeAnchor>
  <cdr:relSizeAnchor xmlns:cdr="http://schemas.openxmlformats.org/drawingml/2006/chartDrawing">
    <cdr:from>
      <cdr:x>0.664</cdr:x>
      <cdr:y>0.57725</cdr:y>
    </cdr:from>
    <cdr:to>
      <cdr:x>0.70825</cdr:x>
      <cdr:y>0.608</cdr:y>
    </cdr:to>
    <cdr:sp>
      <cdr:nvSpPr>
        <cdr:cNvPr id="21" name="TextBox 22"/>
        <cdr:cNvSpPr txBox="1">
          <a:spLocks noChangeArrowheads="1"/>
        </cdr:cNvSpPr>
      </cdr:nvSpPr>
      <cdr:spPr>
        <a:xfrm>
          <a:off x="6562725" y="3933825"/>
          <a:ext cx="4381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1" i="0" u="none" baseline="0">
              <a:latin typeface="Verdana"/>
              <a:ea typeface="Verdana"/>
              <a:cs typeface="Verdana"/>
            </a:rPr>
            <a:t>FRL</a:t>
          </a:r>
        </a:p>
      </cdr:txBody>
    </cdr:sp>
  </cdr:relSizeAnchor>
  <cdr:relSizeAnchor xmlns:cdr="http://schemas.openxmlformats.org/drawingml/2006/chartDrawing">
    <cdr:from>
      <cdr:x>0.77125</cdr:x>
      <cdr:y>0.60875</cdr:y>
    </cdr:from>
    <cdr:to>
      <cdr:x>0.8155</cdr:x>
      <cdr:y>0.6395</cdr:y>
    </cdr:to>
    <cdr:sp>
      <cdr:nvSpPr>
        <cdr:cNvPr id="22" name="TextBox 23"/>
        <cdr:cNvSpPr txBox="1">
          <a:spLocks noChangeArrowheads="1"/>
        </cdr:cNvSpPr>
      </cdr:nvSpPr>
      <cdr:spPr>
        <a:xfrm>
          <a:off x="7629525" y="4152900"/>
          <a:ext cx="4381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1" i="0" u="none" baseline="0">
              <a:latin typeface="Verdana"/>
              <a:ea typeface="Verdana"/>
              <a:cs typeface="Verdana"/>
            </a:rPr>
            <a:t>OLB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896475" cy="6829425"/>
    <xdr:graphicFrame>
      <xdr:nvGraphicFramePr>
        <xdr:cNvPr id="1" name="Shape 1025"/>
        <xdr:cNvGraphicFramePr/>
      </xdr:nvGraphicFramePr>
      <xdr:xfrm>
        <a:off x="0" y="0"/>
        <a:ext cx="9896475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1"/>
  <sheetViews>
    <sheetView tabSelected="1" workbookViewId="0" topLeftCell="A1">
      <pane xSplit="1" ySplit="4" topLeftCell="C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5" sqref="C5"/>
    </sheetView>
  </sheetViews>
  <sheetFormatPr defaultColWidth="9.00390625" defaultRowHeight="12.75"/>
  <cols>
    <col min="1" max="1" width="20.625" style="0" customWidth="1"/>
    <col min="2" max="2" width="6.50390625" style="16" hidden="1" customWidth="1"/>
    <col min="3" max="16" width="6.625" style="0" customWidth="1"/>
    <col min="17" max="17" width="7.625" style="0" customWidth="1"/>
    <col min="18" max="19" width="6.625" style="0" customWidth="1"/>
    <col min="20" max="20" width="7.625" style="17" customWidth="1"/>
    <col min="21" max="21" width="5.625" style="17" customWidth="1"/>
    <col min="22" max="22" width="7.25390625" style="0" customWidth="1"/>
  </cols>
  <sheetData>
    <row r="1" spans="1:2" ht="22.5">
      <c r="A1" s="2" t="s">
        <v>26</v>
      </c>
      <c r="B1" s="11"/>
    </row>
    <row r="2" ht="12.75">
      <c r="A2" s="1" t="s">
        <v>25</v>
      </c>
    </row>
    <row r="4" spans="1:22" s="6" customFormat="1" ht="12.75" customHeight="1">
      <c r="A4" s="7"/>
      <c r="B4" s="12" t="s">
        <v>22</v>
      </c>
      <c r="C4" s="8">
        <v>39633</v>
      </c>
      <c r="D4" s="8">
        <v>39634</v>
      </c>
      <c r="E4" s="8">
        <v>39635</v>
      </c>
      <c r="F4" s="8">
        <v>39636</v>
      </c>
      <c r="G4" s="8">
        <v>39637</v>
      </c>
      <c r="H4" s="8">
        <v>39638</v>
      </c>
      <c r="I4" s="8">
        <v>39639</v>
      </c>
      <c r="J4" s="8">
        <v>39640</v>
      </c>
      <c r="K4" s="8">
        <v>39641</v>
      </c>
      <c r="L4" s="8">
        <v>39642</v>
      </c>
      <c r="M4" s="8">
        <v>39643</v>
      </c>
      <c r="N4" s="8">
        <v>39644</v>
      </c>
      <c r="O4" s="8">
        <v>39645</v>
      </c>
      <c r="P4" s="8">
        <v>39646</v>
      </c>
      <c r="Q4" s="8">
        <v>39647</v>
      </c>
      <c r="R4" s="8">
        <v>39648</v>
      </c>
      <c r="S4" s="8">
        <v>39649</v>
      </c>
      <c r="T4" s="18" t="s">
        <v>23</v>
      </c>
      <c r="U4" s="18" t="s">
        <v>24</v>
      </c>
      <c r="V4" s="18" t="s">
        <v>30</v>
      </c>
    </row>
    <row r="5" spans="1:22" ht="12.75">
      <c r="A5" s="10" t="s">
        <v>0</v>
      </c>
      <c r="B5" s="13">
        <v>25.71</v>
      </c>
      <c r="C5" s="5"/>
      <c r="D5" s="9">
        <f>24.99+B5</f>
        <v>50.7</v>
      </c>
      <c r="E5" s="9"/>
      <c r="F5" s="5"/>
      <c r="G5" s="5">
        <f>9.99+B5</f>
        <v>35.7</v>
      </c>
      <c r="H5" s="5"/>
      <c r="I5" s="5">
        <f>25.71</f>
        <v>25.71</v>
      </c>
      <c r="J5" s="5"/>
      <c r="K5" s="9">
        <v>25.71</v>
      </c>
      <c r="L5" s="9"/>
      <c r="M5" s="5"/>
      <c r="N5" s="5">
        <f>9.99+B5</f>
        <v>35.7</v>
      </c>
      <c r="O5" s="5"/>
      <c r="P5" s="5">
        <v>25.71</v>
      </c>
      <c r="Q5" s="5"/>
      <c r="R5" s="9">
        <f>14.99+B5</f>
        <v>40.7</v>
      </c>
      <c r="S5" s="9"/>
      <c r="T5" s="20">
        <f>AVERAGE(C5:S5)</f>
        <v>34.275714285714294</v>
      </c>
      <c r="U5" s="25">
        <v>998</v>
      </c>
      <c r="V5" s="28">
        <f>100*T5/U5</f>
        <v>3.434440309189809</v>
      </c>
    </row>
    <row r="6" spans="1:22" ht="12.75">
      <c r="A6" s="10" t="s">
        <v>1</v>
      </c>
      <c r="B6" s="13">
        <v>25.71</v>
      </c>
      <c r="C6" s="5"/>
      <c r="D6" s="9">
        <f>59.99+B6</f>
        <v>85.7</v>
      </c>
      <c r="E6" s="9"/>
      <c r="F6" s="5"/>
      <c r="G6" s="5">
        <f>24.99+B6</f>
        <v>50.7</v>
      </c>
      <c r="H6" s="5"/>
      <c r="I6" s="5">
        <v>25.71</v>
      </c>
      <c r="J6" s="5"/>
      <c r="K6" s="9">
        <v>25.71</v>
      </c>
      <c r="L6" s="9"/>
      <c r="M6" s="5"/>
      <c r="N6" s="5">
        <f>14.99+B6</f>
        <v>40.7</v>
      </c>
      <c r="O6" s="5"/>
      <c r="P6" s="5">
        <f>34.99+B6</f>
        <v>60.7</v>
      </c>
      <c r="Q6" s="5"/>
      <c r="R6" s="9">
        <f>79.99+B6</f>
        <v>105.69999999999999</v>
      </c>
      <c r="S6" s="9"/>
      <c r="T6" s="20">
        <f>AVERAGE(C6:S6)</f>
        <v>56.417142857142856</v>
      </c>
      <c r="U6" s="25">
        <v>797</v>
      </c>
      <c r="V6" s="28">
        <f aca="true" t="shared" si="0" ref="V6:V26">100*T6/U6</f>
        <v>7.078687936906255</v>
      </c>
    </row>
    <row r="7" spans="1:22" ht="12.75">
      <c r="A7" s="10" t="s">
        <v>28</v>
      </c>
      <c r="B7" s="13">
        <v>25.71</v>
      </c>
      <c r="C7" s="5">
        <f>24.99+B7</f>
        <v>50.7</v>
      </c>
      <c r="D7" s="9"/>
      <c r="E7" s="9"/>
      <c r="F7" s="5">
        <f>14.99+B7</f>
        <v>40.7</v>
      </c>
      <c r="G7" s="5"/>
      <c r="H7" s="5"/>
      <c r="I7" s="5"/>
      <c r="J7" s="5">
        <f>14.99+B7</f>
        <v>40.7</v>
      </c>
      <c r="K7" s="9"/>
      <c r="L7" s="9"/>
      <c r="M7" s="5">
        <f>25.71</f>
        <v>25.71</v>
      </c>
      <c r="N7" s="5"/>
      <c r="O7" s="5"/>
      <c r="P7" s="5"/>
      <c r="Q7" s="5">
        <f>12.99+B7</f>
        <v>38.7</v>
      </c>
      <c r="R7" s="9"/>
      <c r="S7" s="9"/>
      <c r="T7" s="20">
        <f>AVERAGE(C7:S7)</f>
        <v>39.30200000000001</v>
      </c>
      <c r="U7" s="25">
        <v>1368</v>
      </c>
      <c r="V7" s="28">
        <f t="shared" si="0"/>
        <v>2.8729532163742695</v>
      </c>
    </row>
    <row r="8" spans="1:22" ht="12.75">
      <c r="A8" s="10" t="s">
        <v>2</v>
      </c>
      <c r="B8" s="13">
        <v>25.71</v>
      </c>
      <c r="C8" s="5"/>
      <c r="D8" s="9">
        <f>99.99+B8</f>
        <v>125.69999999999999</v>
      </c>
      <c r="E8" s="9"/>
      <c r="F8" s="5"/>
      <c r="G8" s="5">
        <f>24.99+B8</f>
        <v>50.7</v>
      </c>
      <c r="H8" s="5"/>
      <c r="I8" s="5">
        <f>17.99+B8</f>
        <v>43.7</v>
      </c>
      <c r="J8" s="5"/>
      <c r="K8" s="9">
        <f>24.99+B8</f>
        <v>50.7</v>
      </c>
      <c r="L8" s="9"/>
      <c r="M8" s="5"/>
      <c r="N8" s="5">
        <f>24.99+B8</f>
        <v>50.7</v>
      </c>
      <c r="O8" s="5"/>
      <c r="P8" s="5">
        <f>12.99+B8</f>
        <v>38.7</v>
      </c>
      <c r="Q8" s="5"/>
      <c r="R8" s="9">
        <f>39.99+B8</f>
        <v>65.7</v>
      </c>
      <c r="S8" s="9"/>
      <c r="T8" s="20">
        <f>AVERAGE(C8:S8)</f>
        <v>60.842857142857135</v>
      </c>
      <c r="U8" s="25">
        <v>1423</v>
      </c>
      <c r="V8" s="28">
        <f t="shared" si="0"/>
        <v>4.2756751330187726</v>
      </c>
    </row>
    <row r="9" spans="1:22" ht="12.75">
      <c r="A9" s="10" t="s">
        <v>29</v>
      </c>
      <c r="B9" s="13">
        <v>25.71</v>
      </c>
      <c r="C9" s="5">
        <f>119.99+B9</f>
        <v>145.7</v>
      </c>
      <c r="D9" s="9"/>
      <c r="E9" s="9"/>
      <c r="F9" s="5">
        <f>29.99+B9</f>
        <v>55.7</v>
      </c>
      <c r="G9" s="5"/>
      <c r="H9" s="5"/>
      <c r="I9" s="5"/>
      <c r="J9" s="5">
        <f>19.99+B9</f>
        <v>45.7</v>
      </c>
      <c r="K9" s="9"/>
      <c r="L9" s="9"/>
      <c r="M9" s="5">
        <f>29.99+B9</f>
        <v>55.7</v>
      </c>
      <c r="N9" s="5"/>
      <c r="O9" s="5"/>
      <c r="P9" s="5"/>
      <c r="Q9" s="5">
        <f>19.99+B9</f>
        <v>45.7</v>
      </c>
      <c r="R9" s="9"/>
      <c r="S9" s="9"/>
      <c r="T9" s="20">
        <f>AVERAGE(C9:S9)</f>
        <v>69.69999999999999</v>
      </c>
      <c r="U9" s="25">
        <v>1322</v>
      </c>
      <c r="V9" s="28">
        <f t="shared" si="0"/>
        <v>5.272314674735249</v>
      </c>
    </row>
    <row r="10" spans="1:22" ht="12.75">
      <c r="A10" s="10" t="s">
        <v>3</v>
      </c>
      <c r="B10" s="13">
        <v>25.71</v>
      </c>
      <c r="C10" s="5"/>
      <c r="D10" s="9">
        <f>24.99+B10</f>
        <v>50.7</v>
      </c>
      <c r="E10" s="9"/>
      <c r="F10" s="5"/>
      <c r="G10" s="5">
        <f>9.99+B10</f>
        <v>35.7</v>
      </c>
      <c r="H10" s="5"/>
      <c r="I10" s="5">
        <v>4.99</v>
      </c>
      <c r="J10" s="5"/>
      <c r="K10" s="9">
        <v>4.99</v>
      </c>
      <c r="L10" s="9"/>
      <c r="M10" s="5"/>
      <c r="N10" s="5">
        <f>14.99+B10</f>
        <v>40.7</v>
      </c>
      <c r="O10" s="5"/>
      <c r="P10" s="5">
        <v>0.01</v>
      </c>
      <c r="Q10" s="5"/>
      <c r="R10" s="9">
        <f>9.99+B10</f>
        <v>35.7</v>
      </c>
      <c r="S10" s="9"/>
      <c r="T10" s="20">
        <f>AVERAGE(C10:S10)</f>
        <v>24.68428571428571</v>
      </c>
      <c r="U10" s="25">
        <v>430</v>
      </c>
      <c r="V10" s="28">
        <f t="shared" si="0"/>
        <v>5.740531561461793</v>
      </c>
    </row>
    <row r="11" spans="1:22" ht="12.75">
      <c r="A11" s="10" t="s">
        <v>4</v>
      </c>
      <c r="B11" s="13">
        <v>25.71</v>
      </c>
      <c r="C11" s="5">
        <f>49.99+B11</f>
        <v>75.7</v>
      </c>
      <c r="D11" s="9">
        <f>19.99+B11</f>
        <v>45.7</v>
      </c>
      <c r="E11" s="9">
        <f>9.99+B11</f>
        <v>35.7</v>
      </c>
      <c r="F11" s="5">
        <f>9.99+B11</f>
        <v>35.7</v>
      </c>
      <c r="G11" s="5">
        <v>35.7</v>
      </c>
      <c r="H11" s="5">
        <v>35.7</v>
      </c>
      <c r="I11" s="5">
        <f>11.99+B11</f>
        <v>37.7</v>
      </c>
      <c r="J11" s="5">
        <f>24.99+B11</f>
        <v>50.7</v>
      </c>
      <c r="K11" s="9">
        <v>4.99</v>
      </c>
      <c r="L11" s="9">
        <f>3.99+B11</f>
        <v>29.700000000000003</v>
      </c>
      <c r="M11" s="5">
        <v>4.99</v>
      </c>
      <c r="N11" s="5">
        <v>4.99</v>
      </c>
      <c r="O11" s="5">
        <v>4.99</v>
      </c>
      <c r="P11" s="5">
        <v>4.99</v>
      </c>
      <c r="Q11" s="5">
        <f>9.99+B11</f>
        <v>35.7</v>
      </c>
      <c r="R11" s="9">
        <v>4.99</v>
      </c>
      <c r="S11" s="9">
        <v>4.99</v>
      </c>
      <c r="T11" s="20">
        <f>AVERAGE(C11:S11)</f>
        <v>26.64294117647059</v>
      </c>
      <c r="U11" s="25">
        <v>320</v>
      </c>
      <c r="V11" s="28">
        <f t="shared" si="0"/>
        <v>8.325919117647059</v>
      </c>
    </row>
    <row r="12" spans="1:22" ht="12.75">
      <c r="A12" s="10" t="s">
        <v>5</v>
      </c>
      <c r="B12" s="13">
        <v>25.71</v>
      </c>
      <c r="C12" s="5"/>
      <c r="D12" s="9">
        <f>99.99+B12</f>
        <v>125.69999999999999</v>
      </c>
      <c r="E12" s="9"/>
      <c r="F12" s="5"/>
      <c r="G12" s="5">
        <f>19.99+B12</f>
        <v>45.7</v>
      </c>
      <c r="H12" s="5"/>
      <c r="I12" s="5">
        <f>24.99+B12</f>
        <v>50.7</v>
      </c>
      <c r="J12" s="5"/>
      <c r="K12" s="9">
        <f>29.99+B12</f>
        <v>55.7</v>
      </c>
      <c r="L12" s="9"/>
      <c r="M12" s="5"/>
      <c r="N12" s="5">
        <f>29.99+B12</f>
        <v>55.7</v>
      </c>
      <c r="O12" s="5"/>
      <c r="P12" s="5">
        <f>29.99+B12</f>
        <v>55.7</v>
      </c>
      <c r="Q12" s="5"/>
      <c r="R12" s="9">
        <f>39.99+B12</f>
        <v>65.7</v>
      </c>
      <c r="S12" s="9"/>
      <c r="T12" s="20">
        <f>AVERAGE(C12:S12)</f>
        <v>64.98571428571428</v>
      </c>
      <c r="U12" s="25">
        <v>1351</v>
      </c>
      <c r="V12" s="28">
        <f t="shared" si="0"/>
        <v>4.8101935074547955</v>
      </c>
    </row>
    <row r="13" spans="1:22" ht="12.75">
      <c r="A13" s="10" t="s">
        <v>6</v>
      </c>
      <c r="B13" s="13">
        <v>24.7</v>
      </c>
      <c r="C13" s="5"/>
      <c r="D13" s="9">
        <v>43.69</v>
      </c>
      <c r="E13" s="9"/>
      <c r="F13" s="5"/>
      <c r="G13" s="5">
        <v>37.69</v>
      </c>
      <c r="H13" s="5"/>
      <c r="I13" s="5">
        <f>14.99+24.7</f>
        <v>39.69</v>
      </c>
      <c r="J13" s="5"/>
      <c r="K13" s="9">
        <f>39.99+24.7</f>
        <v>64.69</v>
      </c>
      <c r="L13" s="9"/>
      <c r="M13" s="5"/>
      <c r="N13" s="5">
        <f>18.99+24.7</f>
        <v>43.69</v>
      </c>
      <c r="O13" s="5"/>
      <c r="P13" s="5">
        <f>24.99+24.7</f>
        <v>49.69</v>
      </c>
      <c r="Q13" s="5"/>
      <c r="R13" s="9">
        <f>59.99+24.7</f>
        <v>84.69</v>
      </c>
      <c r="S13" s="9"/>
      <c r="T13" s="20">
        <f>AVERAGE(C13:S13)</f>
        <v>51.97571428571428</v>
      </c>
      <c r="U13" s="25">
        <v>1220</v>
      </c>
      <c r="V13" s="28">
        <f t="shared" si="0"/>
        <v>4.260304449648712</v>
      </c>
    </row>
    <row r="14" spans="1:22" ht="12.75">
      <c r="A14" s="10" t="s">
        <v>7</v>
      </c>
      <c r="B14" s="13">
        <v>24.7</v>
      </c>
      <c r="C14" s="5"/>
      <c r="D14" s="9">
        <f>24.99+B14</f>
        <v>49.69</v>
      </c>
      <c r="E14" s="9"/>
      <c r="F14" s="5"/>
      <c r="G14" s="5">
        <f>9.99+B14</f>
        <v>34.69</v>
      </c>
      <c r="H14" s="5"/>
      <c r="I14" s="5">
        <v>9.99</v>
      </c>
      <c r="J14" s="5"/>
      <c r="K14" s="9">
        <f>9.99+B14</f>
        <v>34.69</v>
      </c>
      <c r="L14" s="9"/>
      <c r="M14" s="5"/>
      <c r="N14" s="5">
        <v>9.99</v>
      </c>
      <c r="O14" s="5"/>
      <c r="P14" s="5">
        <f>9.99+B14</f>
        <v>34.69</v>
      </c>
      <c r="Q14" s="5"/>
      <c r="R14" s="9">
        <f>24.99+B14</f>
        <v>49.69</v>
      </c>
      <c r="S14" s="9"/>
      <c r="T14" s="20">
        <f>AVERAGE(C14:S14)</f>
        <v>31.91857142857143</v>
      </c>
      <c r="U14" s="25">
        <v>1127</v>
      </c>
      <c r="V14" s="28">
        <f t="shared" si="0"/>
        <v>2.8321713778679176</v>
      </c>
    </row>
    <row r="15" spans="1:22" ht="12.75">
      <c r="A15" s="10" t="s">
        <v>9</v>
      </c>
      <c r="B15" s="13">
        <v>25.71</v>
      </c>
      <c r="C15" s="5">
        <f>24.99+B15</f>
        <v>50.7</v>
      </c>
      <c r="D15" s="9"/>
      <c r="E15" s="9"/>
      <c r="F15" s="5">
        <f>14.99+B15</f>
        <v>40.7</v>
      </c>
      <c r="G15" s="5"/>
      <c r="H15" s="5"/>
      <c r="I15" s="5"/>
      <c r="J15" s="5">
        <f>14.99+B15</f>
        <v>40.7</v>
      </c>
      <c r="K15" s="9"/>
      <c r="L15" s="9"/>
      <c r="M15" s="5">
        <v>9.99</v>
      </c>
      <c r="N15" s="5"/>
      <c r="O15" s="5"/>
      <c r="P15" s="5"/>
      <c r="Q15" s="5">
        <v>25.71</v>
      </c>
      <c r="R15" s="9"/>
      <c r="S15" s="9"/>
      <c r="T15" s="20">
        <f>AVERAGE(C15:S15)</f>
        <v>33.56000000000001</v>
      </c>
      <c r="U15" s="25">
        <v>1540</v>
      </c>
      <c r="V15" s="28">
        <f t="shared" si="0"/>
        <v>2.17922077922078</v>
      </c>
    </row>
    <row r="16" spans="1:22" ht="12.75">
      <c r="A16" s="10" t="s">
        <v>16</v>
      </c>
      <c r="B16" s="13">
        <v>25.71</v>
      </c>
      <c r="C16" s="5"/>
      <c r="D16" s="9">
        <f>14.99+B16</f>
        <v>40.7</v>
      </c>
      <c r="E16" s="9"/>
      <c r="F16" s="5"/>
      <c r="G16" s="5">
        <f>5.99+B16</f>
        <v>31.700000000000003</v>
      </c>
      <c r="H16" s="5"/>
      <c r="I16" s="5">
        <v>9.99</v>
      </c>
      <c r="J16" s="5"/>
      <c r="K16" s="9">
        <v>9.99</v>
      </c>
      <c r="L16" s="9"/>
      <c r="M16" s="5"/>
      <c r="N16" s="5">
        <v>9.99</v>
      </c>
      <c r="O16" s="5"/>
      <c r="P16" s="5">
        <v>9.99</v>
      </c>
      <c r="Q16" s="5"/>
      <c r="R16" s="9">
        <f>19.99+B16</f>
        <v>45.7</v>
      </c>
      <c r="S16" s="9"/>
      <c r="T16" s="20">
        <f>AVERAGE(C16:S16)</f>
        <v>22.580000000000002</v>
      </c>
      <c r="U16" s="25">
        <v>1056</v>
      </c>
      <c r="V16" s="28">
        <f t="shared" si="0"/>
        <v>2.1382575757575757</v>
      </c>
    </row>
    <row r="17" spans="1:22" ht="12.75">
      <c r="A17" s="10" t="s">
        <v>18</v>
      </c>
      <c r="B17" s="13">
        <v>25.71</v>
      </c>
      <c r="C17" s="5"/>
      <c r="D17" s="9"/>
      <c r="E17" s="9">
        <f>9.99+B17</f>
        <v>35.7</v>
      </c>
      <c r="F17" s="5"/>
      <c r="G17" s="5"/>
      <c r="H17" s="5">
        <f>14.99+B17</f>
        <v>40.7</v>
      </c>
      <c r="I17" s="5"/>
      <c r="J17" s="5"/>
      <c r="K17" s="9"/>
      <c r="L17" s="9">
        <v>9.99</v>
      </c>
      <c r="M17" s="5"/>
      <c r="N17" s="5"/>
      <c r="O17" s="5">
        <f>9.99+B17</f>
        <v>35.7</v>
      </c>
      <c r="P17" s="5"/>
      <c r="Q17" s="5"/>
      <c r="R17" s="9"/>
      <c r="S17" s="9">
        <v>9.99</v>
      </c>
      <c r="T17" s="20">
        <f>AVERAGE(C17:S17)</f>
        <v>26.416000000000004</v>
      </c>
      <c r="U17" s="25">
        <v>1133</v>
      </c>
      <c r="V17" s="28">
        <f t="shared" si="0"/>
        <v>2.331509267431598</v>
      </c>
    </row>
    <row r="18" spans="1:22" ht="12.75">
      <c r="A18" s="10" t="s">
        <v>11</v>
      </c>
      <c r="B18" s="13">
        <v>25.71</v>
      </c>
      <c r="C18" s="5">
        <f>24.99+B18</f>
        <v>50.7</v>
      </c>
      <c r="D18" s="9"/>
      <c r="E18" s="9">
        <f>14.99+B18</f>
        <v>40.7</v>
      </c>
      <c r="F18" s="5"/>
      <c r="G18" s="5"/>
      <c r="H18" s="5">
        <f>14.99+B18</f>
        <v>40.7</v>
      </c>
      <c r="I18" s="5"/>
      <c r="J18" s="5">
        <f>14.99+B18</f>
        <v>40.7</v>
      </c>
      <c r="K18" s="9"/>
      <c r="L18" s="9">
        <f>14.99+B18</f>
        <v>40.7</v>
      </c>
      <c r="M18" s="5"/>
      <c r="N18" s="5"/>
      <c r="O18" s="5">
        <f>34.99+B18</f>
        <v>60.7</v>
      </c>
      <c r="P18" s="5"/>
      <c r="Q18" s="5">
        <f>24.99+B18</f>
        <v>50.7</v>
      </c>
      <c r="R18" s="9"/>
      <c r="S18" s="9">
        <f>49.99+B18</f>
        <v>75.7</v>
      </c>
      <c r="T18" s="20">
        <f>AVERAGE(C18:S18)</f>
        <v>50.074999999999996</v>
      </c>
      <c r="U18" s="25">
        <v>1324</v>
      </c>
      <c r="V18" s="28">
        <f t="shared" si="0"/>
        <v>3.7820996978851964</v>
      </c>
    </row>
    <row r="19" spans="1:22" ht="12.75">
      <c r="A19" s="10" t="s">
        <v>19</v>
      </c>
      <c r="B19" s="13">
        <v>25.71</v>
      </c>
      <c r="C19" s="5"/>
      <c r="D19" s="9">
        <f>24.99+B19</f>
        <v>50.7</v>
      </c>
      <c r="E19" s="9"/>
      <c r="F19" s="5"/>
      <c r="G19" s="5">
        <f>9.99+B19</f>
        <v>35.7</v>
      </c>
      <c r="H19" s="5"/>
      <c r="I19" s="5">
        <v>25.71</v>
      </c>
      <c r="J19" s="5"/>
      <c r="K19" s="9">
        <f>24.99+B19</f>
        <v>50.7</v>
      </c>
      <c r="L19" s="9"/>
      <c r="M19" s="5"/>
      <c r="N19" s="5">
        <v>25.71</v>
      </c>
      <c r="O19" s="5"/>
      <c r="P19" s="5">
        <v>9.99</v>
      </c>
      <c r="Q19" s="5"/>
      <c r="R19" s="9">
        <f>69.99+B19</f>
        <v>95.69999999999999</v>
      </c>
      <c r="S19" s="9"/>
      <c r="T19" s="20">
        <f>AVERAGE(C19:S19)</f>
        <v>42.03000000000001</v>
      </c>
      <c r="U19" s="25">
        <v>668</v>
      </c>
      <c r="V19" s="28">
        <f t="shared" si="0"/>
        <v>6.291916167664672</v>
      </c>
    </row>
    <row r="20" spans="1:22" ht="12.75">
      <c r="A20" s="10" t="s">
        <v>10</v>
      </c>
      <c r="B20" s="13">
        <v>25.71</v>
      </c>
      <c r="C20" s="5">
        <f>39.99+B20</f>
        <v>65.7</v>
      </c>
      <c r="D20" s="9"/>
      <c r="E20" s="9"/>
      <c r="F20" s="5">
        <f>24.99+B20</f>
        <v>50.7</v>
      </c>
      <c r="G20" s="5"/>
      <c r="H20" s="5"/>
      <c r="I20" s="5"/>
      <c r="J20" s="5">
        <f>39.99+B20</f>
        <v>65.7</v>
      </c>
      <c r="K20" s="9"/>
      <c r="L20" s="9"/>
      <c r="M20" s="5">
        <f>18.99+B20</f>
        <v>44.7</v>
      </c>
      <c r="N20" s="5"/>
      <c r="O20" s="5"/>
      <c r="P20" s="5"/>
      <c r="Q20" s="5">
        <f>24.99+B20</f>
        <v>50.7</v>
      </c>
      <c r="R20" s="9"/>
      <c r="S20" s="9"/>
      <c r="T20" s="20">
        <f>AVERAGE(C20:S20)</f>
        <v>55.5</v>
      </c>
      <c r="U20" s="25">
        <v>1352</v>
      </c>
      <c r="V20" s="28">
        <f t="shared" si="0"/>
        <v>4.105029585798817</v>
      </c>
    </row>
    <row r="21" spans="1:22" ht="12.75">
      <c r="A21" s="10" t="s">
        <v>12</v>
      </c>
      <c r="B21" s="13">
        <v>25.71</v>
      </c>
      <c r="C21" s="5">
        <f>18.99+B21</f>
        <v>44.7</v>
      </c>
      <c r="D21" s="9"/>
      <c r="E21" s="9">
        <f>12.99+B21</f>
        <v>38.7</v>
      </c>
      <c r="F21" s="5">
        <f>12.99+B21</f>
        <v>38.7</v>
      </c>
      <c r="G21" s="5"/>
      <c r="H21" s="5">
        <f>14.99+B21</f>
        <v>40.7</v>
      </c>
      <c r="I21" s="5"/>
      <c r="J21" s="5">
        <f>29.99+B21</f>
        <v>55.7</v>
      </c>
      <c r="K21" s="9"/>
      <c r="L21" s="9">
        <f>29.99+B21</f>
        <v>55.7</v>
      </c>
      <c r="M21" s="5">
        <f>55.7</f>
        <v>55.7</v>
      </c>
      <c r="N21" s="5"/>
      <c r="O21" s="5">
        <v>55.7</v>
      </c>
      <c r="P21" s="5"/>
      <c r="Q21" s="5">
        <f>79.99+B21</f>
        <v>105.69999999999999</v>
      </c>
      <c r="R21" s="9"/>
      <c r="S21" s="9">
        <f>59.99+B21</f>
        <v>85.7</v>
      </c>
      <c r="T21" s="20">
        <f>AVERAGE(C21:S21)</f>
        <v>57.7</v>
      </c>
      <c r="U21" s="25">
        <v>1275</v>
      </c>
      <c r="V21" s="28">
        <f t="shared" si="0"/>
        <v>4.525490196078431</v>
      </c>
    </row>
    <row r="22" spans="1:22" ht="12.75">
      <c r="A22" s="10" t="s">
        <v>13</v>
      </c>
      <c r="B22" s="13">
        <v>25.71</v>
      </c>
      <c r="C22" s="5"/>
      <c r="D22" s="9"/>
      <c r="E22" s="9">
        <f>29.99+B22</f>
        <v>55.7</v>
      </c>
      <c r="F22" s="5"/>
      <c r="G22" s="5"/>
      <c r="H22" s="5">
        <f>19.99+B22</f>
        <v>45.7</v>
      </c>
      <c r="I22" s="5"/>
      <c r="J22" s="5"/>
      <c r="K22" s="9"/>
      <c r="L22" s="9">
        <f>19.99+B22</f>
        <v>45.7</v>
      </c>
      <c r="M22" s="5"/>
      <c r="N22" s="5"/>
      <c r="O22" s="5">
        <f>39.99+B22</f>
        <v>65.7</v>
      </c>
      <c r="P22" s="5"/>
      <c r="Q22" s="5"/>
      <c r="R22" s="9"/>
      <c r="S22" s="9">
        <f>39.99+B22</f>
        <v>65.7</v>
      </c>
      <c r="T22" s="20">
        <f>AVERAGE(C22:S22)</f>
        <v>55.7</v>
      </c>
      <c r="U22" s="25">
        <v>1664</v>
      </c>
      <c r="V22" s="28">
        <f t="shared" si="0"/>
        <v>3.347355769230769</v>
      </c>
    </row>
    <row r="23" spans="1:22" ht="12.75">
      <c r="A23" s="10" t="s">
        <v>14</v>
      </c>
      <c r="B23" s="13">
        <v>25.71</v>
      </c>
      <c r="C23" s="5">
        <f>19.99+B23</f>
        <v>45.7</v>
      </c>
      <c r="D23" s="9"/>
      <c r="E23" s="9">
        <f>9.99+B23</f>
        <v>35.7</v>
      </c>
      <c r="F23" s="5">
        <v>35.7</v>
      </c>
      <c r="G23" s="5">
        <v>35.7</v>
      </c>
      <c r="H23" s="5">
        <v>35.7</v>
      </c>
      <c r="I23" s="5">
        <v>4.99</v>
      </c>
      <c r="J23" s="5">
        <f>35.7</f>
        <v>35.7</v>
      </c>
      <c r="K23" s="9"/>
      <c r="L23" s="9">
        <v>35.7</v>
      </c>
      <c r="M23" s="5">
        <v>4.99</v>
      </c>
      <c r="N23" s="5">
        <v>4.99</v>
      </c>
      <c r="O23" s="5">
        <v>4.99</v>
      </c>
      <c r="P23" s="5">
        <v>4.99</v>
      </c>
      <c r="Q23" s="5">
        <v>35.7</v>
      </c>
      <c r="R23" s="9"/>
      <c r="S23" s="9">
        <v>4.99</v>
      </c>
      <c r="T23" s="20">
        <f>AVERAGE(C23:S23)</f>
        <v>23.252857142857145</v>
      </c>
      <c r="U23" s="25">
        <v>485</v>
      </c>
      <c r="V23" s="28">
        <f t="shared" si="0"/>
        <v>4.794403534609721</v>
      </c>
    </row>
    <row r="24" spans="1:22" ht="12.75">
      <c r="A24" s="10" t="s">
        <v>8</v>
      </c>
      <c r="B24" s="13">
        <v>25.71</v>
      </c>
      <c r="C24" s="5">
        <f>49.99+B24</f>
        <v>75.7</v>
      </c>
      <c r="D24" s="9"/>
      <c r="E24" s="9">
        <f>29.99+B24</f>
        <v>55.7</v>
      </c>
      <c r="F24" s="5">
        <f>29.99+B24</f>
        <v>55.7</v>
      </c>
      <c r="G24" s="5"/>
      <c r="H24" s="5">
        <f>19.99+B24</f>
        <v>45.7</v>
      </c>
      <c r="I24" s="5"/>
      <c r="J24" s="5">
        <f>29.99+B24</f>
        <v>55.7</v>
      </c>
      <c r="K24" s="9"/>
      <c r="L24" s="9">
        <f>14.99+B24</f>
        <v>40.7</v>
      </c>
      <c r="M24" s="5">
        <v>14.99</v>
      </c>
      <c r="N24" s="5"/>
      <c r="O24" s="5">
        <f>14.99+B24</f>
        <v>40.7</v>
      </c>
      <c r="P24" s="5"/>
      <c r="Q24" s="5">
        <f>14.99+B24</f>
        <v>40.7</v>
      </c>
      <c r="R24" s="9"/>
      <c r="S24" s="9">
        <f>14.99+B24</f>
        <v>40.7</v>
      </c>
      <c r="T24" s="20">
        <f>AVERAGE(C24:S24)</f>
        <v>46.629</v>
      </c>
      <c r="U24" s="25">
        <v>1359</v>
      </c>
      <c r="V24" s="28">
        <f t="shared" si="0"/>
        <v>3.431125827814569</v>
      </c>
    </row>
    <row r="25" spans="1:22" ht="12.75">
      <c r="A25" s="10" t="s">
        <v>15</v>
      </c>
      <c r="B25" s="13">
        <v>25.71</v>
      </c>
      <c r="C25" s="5"/>
      <c r="D25" s="9"/>
      <c r="E25" s="9">
        <f>14.99+B25</f>
        <v>40.7</v>
      </c>
      <c r="F25" s="5"/>
      <c r="G25" s="5"/>
      <c r="H25" s="5">
        <f>14.99+B25</f>
        <v>40.7</v>
      </c>
      <c r="I25" s="5"/>
      <c r="J25" s="5"/>
      <c r="K25" s="9"/>
      <c r="L25" s="9">
        <f>14.99+B25</f>
        <v>40.7</v>
      </c>
      <c r="M25" s="5"/>
      <c r="N25" s="5"/>
      <c r="O25" s="5">
        <f>34.99+B25</f>
        <v>60.7</v>
      </c>
      <c r="P25" s="5"/>
      <c r="Q25" s="5"/>
      <c r="R25" s="9"/>
      <c r="S25" s="9">
        <f>64.99+B25</f>
        <v>90.69999999999999</v>
      </c>
      <c r="T25" s="20">
        <f>AVERAGE(C25:S25)</f>
        <v>54.7</v>
      </c>
      <c r="U25" s="25">
        <v>1955</v>
      </c>
      <c r="V25" s="28">
        <f t="shared" si="0"/>
        <v>2.7979539641943734</v>
      </c>
    </row>
    <row r="26" spans="1:22" ht="12.75">
      <c r="A26" s="10" t="s">
        <v>17</v>
      </c>
      <c r="B26" s="13">
        <v>25.71</v>
      </c>
      <c r="C26" s="5"/>
      <c r="D26" s="9"/>
      <c r="E26" s="9">
        <f>14.99+B26</f>
        <v>40.7</v>
      </c>
      <c r="F26" s="5"/>
      <c r="G26" s="5"/>
      <c r="H26" s="5">
        <f>14.99+B26</f>
        <v>40.7</v>
      </c>
      <c r="I26" s="5"/>
      <c r="J26" s="5"/>
      <c r="K26" s="9"/>
      <c r="L26" s="9">
        <f>14.99+B26</f>
        <v>40.7</v>
      </c>
      <c r="M26" s="5"/>
      <c r="N26" s="5"/>
      <c r="O26" s="5">
        <v>25.71</v>
      </c>
      <c r="P26" s="5"/>
      <c r="Q26" s="5"/>
      <c r="R26" s="9"/>
      <c r="S26" s="9">
        <f>89.99+B26</f>
        <v>115.69999999999999</v>
      </c>
      <c r="T26" s="20">
        <f>AVERAGE(C26:S26)</f>
        <v>52.702</v>
      </c>
      <c r="U26" s="25">
        <v>1324</v>
      </c>
      <c r="V26" s="28">
        <f t="shared" si="0"/>
        <v>3.980513595166163</v>
      </c>
    </row>
    <row r="27" spans="1:22" s="1" customFormat="1" ht="12.75">
      <c r="A27" s="22" t="s">
        <v>27</v>
      </c>
      <c r="B27" s="21"/>
      <c r="C27" s="23">
        <f>AVERAGE(C5:C26)</f>
        <v>67.25555555555555</v>
      </c>
      <c r="D27" s="23">
        <f aca="true" t="shared" si="1" ref="D27:S27">AVERAGE(D5:D26)</f>
        <v>66.898</v>
      </c>
      <c r="E27" s="23">
        <f t="shared" si="1"/>
        <v>42.14444444444444</v>
      </c>
      <c r="F27" s="23">
        <f t="shared" si="1"/>
        <v>44.199999999999996</v>
      </c>
      <c r="G27" s="23">
        <f t="shared" si="1"/>
        <v>39.061818181818175</v>
      </c>
      <c r="H27" s="23">
        <f t="shared" si="1"/>
        <v>40.699999999999996</v>
      </c>
      <c r="I27" s="23">
        <f t="shared" si="1"/>
        <v>25.35272727272727</v>
      </c>
      <c r="J27" s="23">
        <f t="shared" si="1"/>
        <v>47.92222222222222</v>
      </c>
      <c r="K27" s="23">
        <f t="shared" si="1"/>
        <v>32.787</v>
      </c>
      <c r="L27" s="23">
        <f t="shared" si="1"/>
        <v>37.73222222222222</v>
      </c>
      <c r="M27" s="23">
        <f t="shared" si="1"/>
        <v>27.096249999999998</v>
      </c>
      <c r="N27" s="23">
        <f t="shared" si="1"/>
        <v>29.35090909090909</v>
      </c>
      <c r="O27" s="23">
        <f t="shared" si="1"/>
        <v>39.43222222222222</v>
      </c>
      <c r="P27" s="23">
        <f t="shared" si="1"/>
        <v>26.832727272727276</v>
      </c>
      <c r="Q27" s="23">
        <f t="shared" si="1"/>
        <v>47.7011111111111</v>
      </c>
      <c r="R27" s="23">
        <f t="shared" si="1"/>
        <v>59.427</v>
      </c>
      <c r="S27" s="23">
        <f t="shared" si="1"/>
        <v>54.907777777777774</v>
      </c>
      <c r="T27" s="24"/>
      <c r="U27" s="26"/>
      <c r="V27" s="27"/>
    </row>
    <row r="29" spans="1:2" ht="12.75">
      <c r="A29" s="31" t="s">
        <v>20</v>
      </c>
      <c r="B29" s="14"/>
    </row>
    <row r="31" spans="1:2" ht="12.75">
      <c r="A31" s="3" t="s">
        <v>21</v>
      </c>
      <c r="B31" s="15"/>
    </row>
  </sheetData>
  <printOptions/>
  <pageMargins left="0.5905511811023623" right="0.5905511811023623" top="0.5905511811023623" bottom="0.5905511811023623" header="0.5118110236220472" footer="0.5118110236220472"/>
  <pageSetup fitToHeight="1" fitToWidth="1"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25"/>
  <sheetViews>
    <sheetView workbookViewId="0" topLeftCell="A1">
      <selection activeCell="A1" sqref="A1"/>
    </sheetView>
  </sheetViews>
  <sheetFormatPr defaultColWidth="9.00390625" defaultRowHeight="12.75"/>
  <cols>
    <col min="1" max="1" width="19.625" style="4" bestFit="1" customWidth="1"/>
    <col min="2" max="2" width="4.375" style="25" bestFit="1" customWidth="1"/>
    <col min="3" max="3" width="6.875" style="25" bestFit="1" customWidth="1"/>
    <col min="4" max="16384" width="9.00390625" style="4" customWidth="1"/>
  </cols>
  <sheetData>
    <row r="3" spans="2:3" ht="10.5">
      <c r="B3" s="29" t="s">
        <v>24</v>
      </c>
      <c r="C3" s="29" t="s">
        <v>23</v>
      </c>
    </row>
    <row r="4" spans="1:3" ht="10.5">
      <c r="A4" s="30" t="s">
        <v>15</v>
      </c>
      <c r="B4" s="25">
        <v>1955</v>
      </c>
      <c r="C4" s="19">
        <v>54.7</v>
      </c>
    </row>
    <row r="5" spans="1:3" ht="10.5">
      <c r="A5" s="30" t="s">
        <v>13</v>
      </c>
      <c r="B5" s="25">
        <v>1664</v>
      </c>
      <c r="C5" s="19">
        <v>55.7</v>
      </c>
    </row>
    <row r="6" spans="1:3" ht="10.5">
      <c r="A6" s="30" t="s">
        <v>9</v>
      </c>
      <c r="B6" s="25">
        <v>1540</v>
      </c>
      <c r="C6" s="19">
        <v>33.56</v>
      </c>
    </row>
    <row r="7" spans="1:3" ht="10.5">
      <c r="A7" s="30" t="s">
        <v>2</v>
      </c>
      <c r="B7" s="25">
        <v>1423</v>
      </c>
      <c r="C7" s="19">
        <v>60.842857142857135</v>
      </c>
    </row>
    <row r="8" spans="1:3" ht="10.5">
      <c r="A8" s="30" t="s">
        <v>28</v>
      </c>
      <c r="B8" s="25">
        <v>1368</v>
      </c>
      <c r="C8" s="19">
        <v>39.30200000000001</v>
      </c>
    </row>
    <row r="9" spans="1:3" ht="10.5">
      <c r="A9" s="30" t="s">
        <v>8</v>
      </c>
      <c r="B9" s="25">
        <v>1359</v>
      </c>
      <c r="C9" s="19">
        <v>46.629</v>
      </c>
    </row>
    <row r="10" spans="1:3" ht="10.5">
      <c r="A10" s="30" t="s">
        <v>10</v>
      </c>
      <c r="B10" s="25">
        <v>1352</v>
      </c>
      <c r="C10" s="19">
        <v>55.5</v>
      </c>
    </row>
    <row r="11" spans="1:3" ht="10.5">
      <c r="A11" s="30" t="s">
        <v>5</v>
      </c>
      <c r="B11" s="25">
        <v>1351</v>
      </c>
      <c r="C11" s="19">
        <v>64.98571428571428</v>
      </c>
    </row>
    <row r="12" spans="1:3" ht="10.5">
      <c r="A12" s="30" t="s">
        <v>11</v>
      </c>
      <c r="B12" s="25">
        <v>1324</v>
      </c>
      <c r="C12" s="19">
        <v>50.075</v>
      </c>
    </row>
    <row r="13" spans="1:3" ht="10.5">
      <c r="A13" s="30" t="s">
        <v>17</v>
      </c>
      <c r="B13" s="25">
        <v>1324</v>
      </c>
      <c r="C13" s="19">
        <v>52.702</v>
      </c>
    </row>
    <row r="14" spans="1:3" ht="10.5">
      <c r="A14" s="30" t="s">
        <v>29</v>
      </c>
      <c r="B14" s="25">
        <v>1322</v>
      </c>
      <c r="C14" s="19">
        <v>69.7</v>
      </c>
    </row>
    <row r="15" spans="1:3" ht="10.5">
      <c r="A15" s="30" t="s">
        <v>12</v>
      </c>
      <c r="B15" s="25">
        <v>1275</v>
      </c>
      <c r="C15" s="19">
        <v>57.7</v>
      </c>
    </row>
    <row r="16" spans="1:3" ht="10.5">
      <c r="A16" s="30" t="s">
        <v>6</v>
      </c>
      <c r="B16" s="25">
        <v>1220</v>
      </c>
      <c r="C16" s="19">
        <v>51.97571428571428</v>
      </c>
    </row>
    <row r="17" spans="1:3" ht="10.5">
      <c r="A17" s="30" t="s">
        <v>18</v>
      </c>
      <c r="B17" s="25">
        <v>1133</v>
      </c>
      <c r="C17" s="19">
        <v>26.416000000000004</v>
      </c>
    </row>
    <row r="18" spans="1:3" ht="10.5">
      <c r="A18" s="30" t="s">
        <v>7</v>
      </c>
      <c r="B18" s="25">
        <v>1127</v>
      </c>
      <c r="C18" s="19">
        <v>31.91857142857143</v>
      </c>
    </row>
    <row r="19" spans="1:3" ht="10.5">
      <c r="A19" s="30" t="s">
        <v>16</v>
      </c>
      <c r="B19" s="25">
        <v>1056</v>
      </c>
      <c r="C19" s="19">
        <v>22.58</v>
      </c>
    </row>
    <row r="20" spans="1:3" ht="10.5">
      <c r="A20" s="30" t="s">
        <v>0</v>
      </c>
      <c r="B20" s="25">
        <v>998</v>
      </c>
      <c r="C20" s="19">
        <v>34.275714285714294</v>
      </c>
    </row>
    <row r="21" spans="1:3" ht="10.5">
      <c r="A21" s="30" t="s">
        <v>1</v>
      </c>
      <c r="B21" s="25">
        <v>797</v>
      </c>
      <c r="C21" s="19">
        <v>56.417142857142856</v>
      </c>
    </row>
    <row r="22" spans="1:3" ht="10.5">
      <c r="A22" s="30" t="s">
        <v>19</v>
      </c>
      <c r="B22" s="25">
        <v>668</v>
      </c>
      <c r="C22" s="19">
        <v>42.03</v>
      </c>
    </row>
    <row r="23" spans="1:3" ht="10.5">
      <c r="A23" s="30" t="s">
        <v>14</v>
      </c>
      <c r="B23" s="25">
        <v>485</v>
      </c>
      <c r="C23" s="19">
        <v>23.252857142857145</v>
      </c>
    </row>
    <row r="24" spans="1:3" ht="10.5">
      <c r="A24" s="30" t="s">
        <v>3</v>
      </c>
      <c r="B24" s="25">
        <v>430</v>
      </c>
      <c r="C24" s="19">
        <v>24.68428571428571</v>
      </c>
    </row>
    <row r="25" spans="1:3" ht="10.5">
      <c r="A25" s="30" t="s">
        <v>4</v>
      </c>
      <c r="B25" s="25">
        <v>320</v>
      </c>
      <c r="C25" s="19">
        <v>26.64294117647059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Anra Aviation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Ralph Anker</dc:creator>
  <cp:keywords/>
  <dc:description/>
  <cp:lastModifiedBy>Ralph Anker</cp:lastModifiedBy>
  <cp:lastPrinted>2008-07-03T16:52:00Z</cp:lastPrinted>
  <dcterms:created xsi:type="dcterms:W3CDTF">2008-07-03T14:13:31Z</dcterms:created>
  <dcterms:modified xsi:type="dcterms:W3CDTF">2008-07-03T17:14:31Z</dcterms:modified>
  <cp:category/>
  <cp:version/>
  <cp:contentType/>
  <cp:contentStatus/>
</cp:coreProperties>
</file>